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<sst xmlns="http://schemas.openxmlformats.org/spreadsheetml/2006/main" count="33" uniqueCount="28">
  <si>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         N(d1)</t>
  </si>
  <si>
    <t xml:space="preserve">          N(d2)</t>
  </si>
  <si>
    <t xml:space="preserve">         N(-d1)</t>
  </si>
  <si>
    <t xml:space="preserve">        N(-d2)</t>
  </si>
  <si>
    <t xml:space="preserve">         N'(d1)</t>
  </si>
  <si>
    <t xml:space="preserve">              d1</t>
  </si>
  <si>
    <t xml:space="preserve">             d2</t>
  </si>
  <si>
    <t xml:space="preserve">            mu</t>
  </si>
  <si>
    <t>Call</t>
  </si>
  <si>
    <t>Delta</t>
  </si>
  <si>
    <t>Gamma</t>
  </si>
  <si>
    <t>Theta</t>
  </si>
  <si>
    <t>Rho</t>
  </si>
  <si>
    <t>Lambda</t>
  </si>
  <si>
    <t>Put</t>
  </si>
  <si>
    <t>RHO</t>
  </si>
  <si>
    <t>r*</t>
  </si>
  <si>
    <t>Q</t>
  </si>
  <si>
    <t xml:space="preserve"> T  días</t>
  </si>
  <si>
    <t xml:space="preserve"> T  años</t>
  </si>
  <si>
    <t xml:space="preserve">         q</t>
  </si>
  <si>
    <t xml:space="preserve">  r</t>
  </si>
  <si>
    <t xml:space="preserve">  E</t>
  </si>
  <si>
    <t xml:space="preserve"> S</t>
  </si>
  <si>
    <t xml:space="preserve">    Sigma S</t>
  </si>
  <si>
    <t>Sigma e</t>
  </si>
  <si>
    <t>ep</t>
  </si>
  <si>
    <t>OPCIONES CUANTO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</si>
</sst>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d/m"/>
    <numFmt numFmtId="186" formatCode="0.0"/>
    <numFmt numFmtId="187" formatCode="0.00000000"/>
    <numFmt numFmtId="188" formatCode="0.000000000"/>
    <numFmt numFmtId="189" formatCode="0.0000000000"/>
    <numFmt numFmtId="190" formatCode="0.0%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83" fontId="0" fillId="0" borderId="0" xfId="0" applyNumberFormat="1" applyAlignment="1">
      <alignment/>
    </xf>
    <xf numFmtId="0" fontId="0" fillId="0" borderId="1" xfId="0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0" fontId="1" fillId="2" borderId="1" xfId="21" applyNumberFormat="1" applyFont="1" applyFill="1" applyBorder="1" applyAlignment="1">
      <alignment horizontal="center"/>
    </xf>
    <xf numFmtId="9" fontId="1" fillId="2" borderId="1" xfId="2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1" fontId="1" fillId="3" borderId="1" xfId="0" applyNumberFormat="1" applyFont="1" applyFill="1" applyBorder="1" applyAlignment="1">
      <alignment horizontal="center"/>
    </xf>
    <xf numFmtId="182" fontId="1" fillId="3" borderId="1" xfId="0" applyNumberFormat="1" applyFont="1" applyFill="1" applyBorder="1" applyAlignment="1">
      <alignment horizontal="center"/>
    </xf>
    <xf numFmtId="18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84" fontId="1" fillId="3" borderId="1" xfId="0" applyNumberFormat="1" applyFont="1" applyFill="1" applyBorder="1" applyAlignment="1">
      <alignment horizontal="center"/>
    </xf>
    <xf numFmtId="186" fontId="1" fillId="3" borderId="1" xfId="0" applyNumberFormat="1" applyFont="1" applyFill="1" applyBorder="1" applyAlignment="1">
      <alignment horizontal="center"/>
    </xf>
    <xf numFmtId="183" fontId="1" fillId="3" borderId="1" xfId="0" applyNumberFormat="1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H3" sqref="H3"/>
    </sheetView>
  </sheetViews>
  <sheetFormatPr defaultColWidth="11.421875" defaultRowHeight="12.75"/>
  <cols>
    <col min="1" max="1" width="14.57421875" style="0" bestFit="1" customWidth="1"/>
    <col min="2" max="2" width="13.57421875" style="0" bestFit="1" customWidth="1"/>
    <col min="3" max="3" width="12.140625" style="0" bestFit="1" customWidth="1"/>
  </cols>
  <sheetData>
    <row r="1" spans="1:9" ht="12.75">
      <c r="A1" s="1" t="s">
        <v>27</v>
      </c>
      <c r="B1" s="2"/>
      <c r="C1" s="2"/>
      <c r="D1" s="2"/>
      <c r="E1" s="2"/>
      <c r="F1" s="2"/>
      <c r="G1" s="2"/>
      <c r="H1" s="3"/>
      <c r="I1" s="2"/>
    </row>
    <row r="2" spans="1:9" ht="12.75">
      <c r="A2" s="10" t="s">
        <v>8</v>
      </c>
      <c r="B2" s="10" t="s">
        <v>9</v>
      </c>
      <c r="C2" s="10" t="s">
        <v>10</v>
      </c>
      <c r="D2" s="10" t="s">
        <v>11</v>
      </c>
      <c r="E2" s="10" t="s">
        <v>12</v>
      </c>
      <c r="F2" s="10" t="s">
        <v>13</v>
      </c>
      <c r="G2" s="10" t="s">
        <v>7</v>
      </c>
      <c r="H2" s="3"/>
      <c r="I2" s="2"/>
    </row>
    <row r="3" spans="1:9" ht="12.75">
      <c r="A3" s="23">
        <f>D11*($A$7*EXP($G$11*G7)*$C$9-$B$7*(EXP(-$C$7*G7))*$D$9)</f>
        <v>10.047983006872208</v>
      </c>
      <c r="B3" s="24">
        <f>+EXP(-D7*G7)*C9</f>
        <v>0.5954463008630152</v>
      </c>
      <c r="C3" s="24">
        <f>+EXP(-D$7*G$7)*G$9/(A$7*E$7*(G$7)^0.5)</f>
        <v>0.017988789522287444</v>
      </c>
      <c r="D3" s="25">
        <f>-A$7*D$7*EXP(-D$7*G$7)*C$9+B$7*C$7*EXP(-C$7*G$7)*D$9+A$7*EXP(-D$7*G$7)*G$9*E$7/(2*SQRT(G$7))</f>
        <v>9.126658159213106</v>
      </c>
      <c r="E3" s="23">
        <f>+B7*G7*EXP(-C7*G7)*D9</f>
        <v>30.843948035250943</v>
      </c>
      <c r="F3" s="23">
        <f>+EXP(-D$7*G$7)*A$7*SQRT(G$7)*G$9</f>
        <v>32.468532978857446</v>
      </c>
      <c r="G3" s="26">
        <f>+A11-D7-C11*E7*B11+(0.5*(E7^2))</f>
        <v>0.05725</v>
      </c>
      <c r="H3" s="2"/>
      <c r="I3" s="2"/>
    </row>
    <row r="4" spans="1:9" ht="12.75">
      <c r="A4" s="10" t="s">
        <v>14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29">
        <f>+(1/(2*PI())^0.5)</f>
        <v>0.3989422804014327</v>
      </c>
      <c r="H4" s="2"/>
      <c r="I4" s="2"/>
    </row>
    <row r="5" spans="1:9" ht="12.75">
      <c r="A5" s="23">
        <f>D11*(B7*(EXP(-C7*G7))*F9-A7*(EXP(G11*G7))*E9)</f>
        <v>6.579476469962509</v>
      </c>
      <c r="B5" s="24">
        <f>+EXP(-D7*G7)*(C9-1)</f>
        <v>-0.39457640860474064</v>
      </c>
      <c r="C5" s="27">
        <f>+EXP(-D$7*G$7)*G$9/(A$7*E$7*(G$7)^0.5)</f>
        <v>0.017988789522287444</v>
      </c>
      <c r="D5" s="28">
        <f>-A$7*D$7*EXP(-D$7*G$7)*(C$9-1)+B$7*C$7*EXP(-C$7*G$7)*(D$9-1)+A$7*EXP(-D$7*G$7)*G$9*E$7/(2*SQRT(G$7))</f>
        <v>6.876428425899664</v>
      </c>
      <c r="E5" s="28">
        <f>-B7*G7*EXP(-C7*G7)*F9</f>
        <v>-27.143039306844845</v>
      </c>
      <c r="F5" s="28">
        <f>+EXP(-D$7*G$7)*A$7*SQRT(G$7)*G$9</f>
        <v>32.468532978857446</v>
      </c>
      <c r="G5" s="11"/>
      <c r="H5" s="2"/>
      <c r="I5" s="2"/>
    </row>
    <row r="6" spans="1:9" ht="12.75">
      <c r="A6" s="10" t="s">
        <v>23</v>
      </c>
      <c r="B6" s="10" t="s">
        <v>22</v>
      </c>
      <c r="C6" s="10" t="s">
        <v>21</v>
      </c>
      <c r="D6" s="15" t="s">
        <v>20</v>
      </c>
      <c r="E6" s="15" t="s">
        <v>24</v>
      </c>
      <c r="F6" s="10" t="s">
        <v>18</v>
      </c>
      <c r="G6" s="10" t="s">
        <v>19</v>
      </c>
      <c r="H6" s="2"/>
      <c r="I6" s="2"/>
    </row>
    <row r="7" spans="1:9" ht="12.75">
      <c r="A7" s="18">
        <v>120</v>
      </c>
      <c r="B7" s="19">
        <v>118</v>
      </c>
      <c r="C7" s="20">
        <v>0.04</v>
      </c>
      <c r="D7" s="20">
        <v>0.02</v>
      </c>
      <c r="E7" s="21">
        <v>0.25</v>
      </c>
      <c r="F7" s="22">
        <v>183</v>
      </c>
      <c r="G7" s="25">
        <f>+F7/365</f>
        <v>0.5013698630136987</v>
      </c>
      <c r="H7" s="4"/>
      <c r="I7" s="2"/>
    </row>
    <row r="8" spans="1:9" ht="12.75">
      <c r="A8" s="15" t="s">
        <v>5</v>
      </c>
      <c r="B8" s="15" t="s">
        <v>6</v>
      </c>
      <c r="C8" s="15" t="s">
        <v>0</v>
      </c>
      <c r="D8" s="15" t="s">
        <v>1</v>
      </c>
      <c r="E8" s="15" t="s">
        <v>2</v>
      </c>
      <c r="F8" s="15" t="s">
        <v>3</v>
      </c>
      <c r="G8" s="15" t="s">
        <v>4</v>
      </c>
      <c r="H8" s="2"/>
      <c r="I8" s="2"/>
    </row>
    <row r="9" spans="1:7" ht="12.75">
      <c r="A9" s="24">
        <f>+(LN(A7/B7)+G3*G7)/(E7*SQRT(G7))</f>
        <v>0.2570945649753875</v>
      </c>
      <c r="B9" s="24">
        <f>+A9-E7*SQRT(G7)</f>
        <v>0.08007587545827419</v>
      </c>
      <c r="C9" s="24">
        <f>NORMSDIST(A9)</f>
        <v>0.6014471134537226</v>
      </c>
      <c r="D9" s="24">
        <f>NORMSDIST(B9)</f>
        <v>0.5319115451417789</v>
      </c>
      <c r="E9" s="24">
        <f>1-C9</f>
        <v>0.3985528865462774</v>
      </c>
      <c r="F9" s="24">
        <f>1-D9</f>
        <v>0.46808845485822115</v>
      </c>
      <c r="G9" s="24">
        <f>+G4*EXP(-(A9^2)/2)</f>
        <v>0.3859732004264551</v>
      </c>
    </row>
    <row r="10" spans="1:7" ht="12.75">
      <c r="A10" s="10" t="s">
        <v>16</v>
      </c>
      <c r="B10" s="10" t="s">
        <v>25</v>
      </c>
      <c r="C10" s="10" t="s">
        <v>15</v>
      </c>
      <c r="D10" s="10" t="s">
        <v>26</v>
      </c>
      <c r="E10" s="17"/>
      <c r="F10" s="17"/>
      <c r="G10" s="10" t="s">
        <v>17</v>
      </c>
    </row>
    <row r="11" spans="1:7" ht="12.75">
      <c r="A11" s="21">
        <v>0.055</v>
      </c>
      <c r="B11" s="21">
        <v>0.08</v>
      </c>
      <c r="C11" s="22">
        <v>0.45</v>
      </c>
      <c r="D11" s="22">
        <v>0.99</v>
      </c>
      <c r="E11" s="17"/>
      <c r="F11" s="17"/>
      <c r="G11" s="30">
        <f>+A11-C7-D7-C11*E7*B11</f>
        <v>-0.014000000000000002</v>
      </c>
    </row>
    <row r="12" ht="12.75">
      <c r="A12" s="13"/>
    </row>
    <row r="13" spans="1:8" ht="12.75">
      <c r="A13" s="12"/>
      <c r="B13" s="7"/>
      <c r="D13" s="6"/>
      <c r="H13" s="2"/>
    </row>
    <row r="14" spans="1:8" ht="12.75">
      <c r="A14" s="6"/>
      <c r="B14" s="13"/>
      <c r="C14" s="14"/>
      <c r="H14" s="2"/>
    </row>
    <row r="15" spans="1:8" ht="12.75">
      <c r="A15" s="8"/>
      <c r="B15" s="16"/>
      <c r="D15" s="6"/>
      <c r="H15" s="2"/>
    </row>
    <row r="16" spans="1:8" ht="12.75">
      <c r="A16" s="7"/>
      <c r="B16" s="7"/>
      <c r="C16" s="6"/>
      <c r="D16" s="6"/>
      <c r="H16" s="5"/>
    </row>
    <row r="17" spans="1:4" ht="12.75">
      <c r="A17" s="9"/>
      <c r="B17" s="7"/>
      <c r="C17" s="6"/>
      <c r="D17" s="6"/>
    </row>
    <row r="18" spans="1:3" ht="12.75">
      <c r="A18" s="7"/>
      <c r="B18" s="7"/>
      <c r="C18" s="6"/>
    </row>
    <row r="19" spans="1:3" ht="12.75">
      <c r="A19" s="7"/>
      <c r="B19" s="7"/>
      <c r="C19" s="6"/>
    </row>
    <row r="20" spans="2:3" ht="12.75">
      <c r="B20" s="6"/>
      <c r="C20" s="6"/>
    </row>
  </sheetData>
  <sheetProtection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MDV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Vilariño</dc:creator>
  <cp:keywords/>
  <dc:description/>
  <cp:lastModifiedBy> </cp:lastModifiedBy>
  <cp:lastPrinted>2002-12-18T12:03:16Z</cp:lastPrinted>
  <dcterms:created xsi:type="dcterms:W3CDTF">1998-10-24T18:14:38Z</dcterms:created>
  <dcterms:modified xsi:type="dcterms:W3CDTF">2008-04-04T06:53:50Z</dcterms:modified>
  <cp:category/>
  <cp:version/>
  <cp:contentType/>
  <cp:contentStatus/>
</cp:coreProperties>
</file>